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.kloepping\Desktop\HDI presentation\"/>
    </mc:Choice>
  </mc:AlternateContent>
  <bookViews>
    <workbookView xWindow="0" yWindow="0" windowWidth="28530" windowHeight="11565"/>
  </bookViews>
  <sheets>
    <sheet name="Template" sheetId="1" r:id="rId1"/>
    <sheet name="example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1" l="1"/>
  <c r="K27" i="1"/>
  <c r="L27" i="1"/>
  <c r="J26" i="1"/>
  <c r="K26" i="1"/>
  <c r="L26" i="1"/>
  <c r="I27" i="1"/>
  <c r="J27" i="1"/>
  <c r="H27" i="1"/>
  <c r="G27" i="1"/>
  <c r="F27" i="1"/>
  <c r="E27" i="1"/>
  <c r="D27" i="1"/>
  <c r="C27" i="1"/>
  <c r="J15" i="4"/>
  <c r="I15" i="4"/>
  <c r="H15" i="4"/>
  <c r="G15" i="4"/>
  <c r="F15" i="4"/>
  <c r="E15" i="4"/>
  <c r="D15" i="4"/>
  <c r="C15" i="4"/>
  <c r="J10" i="4"/>
  <c r="I10" i="4"/>
  <c r="H10" i="4"/>
  <c r="G10" i="4"/>
  <c r="F10" i="4"/>
  <c r="E10" i="4"/>
  <c r="D10" i="4"/>
  <c r="C10" i="4"/>
  <c r="K9" i="4"/>
  <c r="T8" i="4"/>
  <c r="S8" i="4"/>
  <c r="R8" i="4"/>
  <c r="Q8" i="4"/>
  <c r="P8" i="4"/>
  <c r="K8" i="4"/>
  <c r="T7" i="4"/>
  <c r="S7" i="4"/>
  <c r="R7" i="4"/>
  <c r="Q7" i="4"/>
  <c r="P7" i="4"/>
  <c r="K7" i="4"/>
  <c r="T6" i="4"/>
  <c r="S6" i="4"/>
  <c r="R6" i="4"/>
  <c r="Q6" i="4"/>
  <c r="P6" i="4"/>
  <c r="K6" i="4"/>
  <c r="T5" i="4"/>
  <c r="S5" i="4"/>
  <c r="R5" i="4"/>
  <c r="Q5" i="4"/>
  <c r="P5" i="4"/>
  <c r="K5" i="4"/>
  <c r="T4" i="4"/>
  <c r="S4" i="4"/>
  <c r="R4" i="4"/>
  <c r="Q4" i="4"/>
  <c r="P4" i="4"/>
  <c r="K4" i="4"/>
  <c r="T3" i="4"/>
  <c r="S3" i="4"/>
  <c r="R3" i="4"/>
  <c r="Q3" i="4"/>
  <c r="P3" i="4"/>
  <c r="K10" i="4" l="1"/>
  <c r="S10" i="4"/>
  <c r="R10" i="4"/>
  <c r="O5" i="4"/>
  <c r="D13" i="4" s="1"/>
  <c r="O4" i="4"/>
  <c r="H12" i="4" s="1"/>
  <c r="P10" i="4"/>
  <c r="T10" i="4"/>
  <c r="N6" i="4"/>
  <c r="Q10" i="4"/>
  <c r="N4" i="4"/>
  <c r="O6" i="4"/>
  <c r="E14" i="4" s="1"/>
  <c r="C13" i="4"/>
  <c r="N5" i="4"/>
  <c r="K15" i="4"/>
  <c r="S5" i="1"/>
  <c r="D15" i="1"/>
  <c r="E15" i="1"/>
  <c r="F15" i="1"/>
  <c r="G15" i="1"/>
  <c r="H15" i="1"/>
  <c r="I15" i="1"/>
  <c r="J15" i="1"/>
  <c r="K15" i="1"/>
  <c r="L15" i="1"/>
  <c r="C15" i="1"/>
  <c r="K14" i="4" l="1"/>
  <c r="I14" i="4"/>
  <c r="C12" i="4"/>
  <c r="C26" i="4" s="1"/>
  <c r="G14" i="4"/>
  <c r="H14" i="4"/>
  <c r="H24" i="4" s="1"/>
  <c r="K13" i="4"/>
  <c r="J14" i="4"/>
  <c r="H27" i="4"/>
  <c r="J12" i="4"/>
  <c r="G12" i="4"/>
  <c r="F14" i="4"/>
  <c r="E12" i="4"/>
  <c r="D12" i="4"/>
  <c r="D24" i="4" s="1"/>
  <c r="F12" i="4"/>
  <c r="I12" i="4"/>
  <c r="K12" i="4"/>
  <c r="K25" i="4" s="1"/>
  <c r="V7" i="1"/>
  <c r="U7" i="1"/>
  <c r="T7" i="1"/>
  <c r="S7" i="1"/>
  <c r="V6" i="1"/>
  <c r="U6" i="1"/>
  <c r="T6" i="1"/>
  <c r="S6" i="1"/>
  <c r="V5" i="1"/>
  <c r="U5" i="1"/>
  <c r="T5" i="1"/>
  <c r="V4" i="1"/>
  <c r="U4" i="1"/>
  <c r="T4" i="1"/>
  <c r="S4" i="1"/>
  <c r="V8" i="1"/>
  <c r="U8" i="1"/>
  <c r="T8" i="1"/>
  <c r="S8" i="1"/>
  <c r="M5" i="1"/>
  <c r="M6" i="1"/>
  <c r="M7" i="1"/>
  <c r="M8" i="1"/>
  <c r="M4" i="1"/>
  <c r="D10" i="1"/>
  <c r="E10" i="1"/>
  <c r="F10" i="1"/>
  <c r="G10" i="1"/>
  <c r="H10" i="1"/>
  <c r="I10" i="1"/>
  <c r="J10" i="1"/>
  <c r="K10" i="1"/>
  <c r="L10" i="1"/>
  <c r="C10" i="1"/>
  <c r="H25" i="4" l="1"/>
  <c r="H26" i="4"/>
  <c r="G25" i="4"/>
  <c r="D25" i="4"/>
  <c r="C27" i="4"/>
  <c r="C24" i="4"/>
  <c r="K26" i="4"/>
  <c r="C25" i="4"/>
  <c r="G24" i="4"/>
  <c r="K27" i="4"/>
  <c r="K24" i="4"/>
  <c r="J27" i="4"/>
  <c r="J26" i="4"/>
  <c r="F27" i="4"/>
  <c r="F26" i="4"/>
  <c r="J24" i="4"/>
  <c r="F25" i="4"/>
  <c r="D26" i="4"/>
  <c r="D27" i="4"/>
  <c r="J25" i="4"/>
  <c r="F24" i="4"/>
  <c r="I24" i="4"/>
  <c r="I27" i="4"/>
  <c r="I26" i="4"/>
  <c r="E27" i="4"/>
  <c r="E26" i="4"/>
  <c r="G26" i="4"/>
  <c r="G27" i="4"/>
  <c r="E25" i="4"/>
  <c r="E24" i="4"/>
  <c r="I25" i="4"/>
  <c r="P6" i="1"/>
  <c r="Q6" i="1"/>
  <c r="M14" i="1" s="1"/>
  <c r="V3" i="1"/>
  <c r="U3" i="1"/>
  <c r="R8" i="1"/>
  <c r="T3" i="1"/>
  <c r="S3" i="1"/>
  <c r="R3" i="1"/>
  <c r="L14" i="1" l="1"/>
  <c r="J14" i="1"/>
  <c r="I14" i="1"/>
  <c r="K14" i="1"/>
  <c r="E14" i="1"/>
  <c r="G14" i="1"/>
  <c r="F14" i="1"/>
  <c r="H14" i="1"/>
  <c r="R4" i="1"/>
  <c r="R5" i="1"/>
  <c r="P5" i="1" s="1"/>
  <c r="R6" i="1"/>
  <c r="R7" i="1"/>
  <c r="U10" i="1"/>
  <c r="Q5" i="1" l="1"/>
  <c r="M13" i="1" s="1"/>
  <c r="M15" i="1"/>
  <c r="P4" i="1"/>
  <c r="M10" i="1"/>
  <c r="S10" i="1"/>
  <c r="Q4" i="1"/>
  <c r="T10" i="1"/>
  <c r="V10" i="1"/>
  <c r="R10" i="1"/>
  <c r="C12" i="1" l="1"/>
  <c r="L12" i="1"/>
  <c r="I12" i="1"/>
  <c r="H12" i="1"/>
  <c r="D12" i="1"/>
  <c r="F12" i="1"/>
  <c r="J12" i="1"/>
  <c r="K12" i="1"/>
  <c r="G12" i="1"/>
  <c r="E12" i="1"/>
  <c r="M12" i="1"/>
  <c r="C13" i="1"/>
  <c r="D13" i="1"/>
  <c r="M24" i="1" l="1"/>
  <c r="M26" i="1"/>
  <c r="M25" i="1"/>
  <c r="I26" i="1"/>
  <c r="I24" i="1"/>
  <c r="I25" i="1"/>
  <c r="E24" i="1"/>
  <c r="E26" i="1"/>
  <c r="E25" i="1"/>
  <c r="F26" i="1"/>
  <c r="F25" i="1"/>
  <c r="F24" i="1"/>
  <c r="K25" i="1"/>
  <c r="K24" i="1"/>
  <c r="H24" i="1"/>
  <c r="H25" i="1"/>
  <c r="H26" i="1"/>
  <c r="J24" i="1"/>
  <c r="J25" i="1"/>
  <c r="L25" i="1"/>
  <c r="L24" i="1"/>
  <c r="G26" i="1"/>
  <c r="G25" i="1"/>
  <c r="G24" i="1"/>
  <c r="D25" i="1"/>
  <c r="D24" i="1"/>
  <c r="D26" i="1"/>
  <c r="C26" i="1"/>
  <c r="C24" i="1"/>
  <c r="C25" i="1"/>
</calcChain>
</file>

<file path=xl/sharedStrings.xml><?xml version="1.0" encoding="utf-8"?>
<sst xmlns="http://schemas.openxmlformats.org/spreadsheetml/2006/main" count="149" uniqueCount="79">
  <si>
    <t>KCS Level</t>
  </si>
  <si>
    <t xml:space="preserve">Agents </t>
  </si>
  <si>
    <t>Team Total</t>
  </si>
  <si>
    <t>Average</t>
  </si>
  <si>
    <t>Multiplier</t>
  </si>
  <si>
    <t>Count KCS 1 role</t>
  </si>
  <si>
    <t>Count KCS 2 role</t>
  </si>
  <si>
    <t>Count KCS 3 role</t>
  </si>
  <si>
    <t>Role</t>
  </si>
  <si>
    <t>flagged</t>
  </si>
  <si>
    <t>KCS1</t>
  </si>
  <si>
    <t>weighted against others in same role</t>
  </si>
  <si>
    <t>ex - 2000cases and there were 20flagged, average would be 100, so weighted if above or below</t>
  </si>
  <si>
    <t>edit</t>
  </si>
  <si>
    <t>KCS2/3</t>
  </si>
  <si>
    <t>Ex - total number of edits divided by number of people in that role</t>
  </si>
  <si>
    <t>Cases closed</t>
  </si>
  <si>
    <t>Link %</t>
  </si>
  <si>
    <t>Formula's</t>
  </si>
  <si>
    <t>Creation</t>
  </si>
  <si>
    <t>Linking</t>
  </si>
  <si>
    <t>Weighted UFFA Score - Role 1</t>
  </si>
  <si>
    <t>Weighted UFFA Score - Role 2</t>
  </si>
  <si>
    <t>Weighted UFFA Score - Role 3</t>
  </si>
  <si>
    <t>Description</t>
  </si>
  <si>
    <t>New hire, KCS 1</t>
  </si>
  <si>
    <t>KA's Created</t>
  </si>
  <si>
    <t>KA's Modified</t>
  </si>
  <si>
    <t>KDE</t>
  </si>
  <si>
    <t>Coach</t>
  </si>
  <si>
    <t>Count KCS KDE role</t>
  </si>
  <si>
    <t>Count KCS Coach role</t>
  </si>
  <si>
    <t>Hack Wilson</t>
  </si>
  <si>
    <t>Elaine Benes</t>
  </si>
  <si>
    <t>Cosmo Kramer</t>
  </si>
  <si>
    <t>George Costanza</t>
  </si>
  <si>
    <t>Rachel Green</t>
  </si>
  <si>
    <t>Monica Geller</t>
  </si>
  <si>
    <t>Fergie Jenkins</t>
  </si>
  <si>
    <t>Doris Sams</t>
  </si>
  <si>
    <t>Role/Title</t>
  </si>
  <si>
    <t>Specialist</t>
  </si>
  <si>
    <t>Senior</t>
  </si>
  <si>
    <t>Consultant</t>
  </si>
  <si>
    <t>Modified (either just flags or edits/flags) - KCS 1</t>
  </si>
  <si>
    <t>Modified (either just flags or edits/flags) - KCS 2, 3, KDE, Coach</t>
  </si>
  <si>
    <t>KA's Linked Goal - 70%</t>
  </si>
  <si>
    <t>Enter Actual Linking Goal below</t>
  </si>
  <si>
    <t>Flagged for KCS 1</t>
  </si>
  <si>
    <t>Modified/Flagged for KCS 2-Coach</t>
  </si>
  <si>
    <t>STEP 1</t>
  </si>
  <si>
    <t>STEP 2</t>
  </si>
  <si>
    <t>STEP 3</t>
  </si>
  <si>
    <t>STEP 4</t>
  </si>
  <si>
    <t>Results</t>
  </si>
  <si>
    <t>Calculation area - should not have to modify</t>
  </si>
  <si>
    <t>KCS 2/3,consultants</t>
  </si>
  <si>
    <t>KCS 3, KDE, Coach, legacy products</t>
  </si>
  <si>
    <t>KCS 1/2, supporting new products</t>
  </si>
  <si>
    <t>Username 1</t>
  </si>
  <si>
    <t>Username 2</t>
  </si>
  <si>
    <t>Username 3</t>
  </si>
  <si>
    <t>Username 4</t>
  </si>
  <si>
    <t>Username 5</t>
  </si>
  <si>
    <t>Username 6</t>
  </si>
  <si>
    <t>Username 7</t>
  </si>
  <si>
    <t>Username 8</t>
  </si>
  <si>
    <t>Username 9</t>
  </si>
  <si>
    <t>Username 10</t>
  </si>
  <si>
    <t>Weighted UFFA Score - Role 4</t>
  </si>
  <si>
    <t>Articles edits for KCS 2/3, KDE, Coach</t>
  </si>
  <si>
    <t>Articles created</t>
  </si>
  <si>
    <t>Articles flagged for KCS 1</t>
  </si>
  <si>
    <t>Articles linked</t>
  </si>
  <si>
    <t>AQI</t>
  </si>
  <si>
    <t>Articles Created</t>
  </si>
  <si>
    <t>Articles Modified</t>
  </si>
  <si>
    <t>Articles Linked</t>
  </si>
  <si>
    <t>STEP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</si>
</sst>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Border="1"/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1" fontId="0" fillId="0" borderId="0" xfId="0" applyNumberFormat="1" applyAlignment="1">
      <alignment horizontal="center"/>
    </xf>
    <xf numFmtId="0" fontId="2" fillId="2" borderId="2" xfId="0" applyFont="1" applyFill="1" applyBorder="1"/>
    <xf numFmtId="0" fontId="2" fillId="2" borderId="1" xfId="0" applyFont="1" applyFill="1" applyBorder="1"/>
    <xf numFmtId="0" fontId="2" fillId="0" borderId="0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64" fontId="2" fillId="2" borderId="3" xfId="1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0" xfId="0" applyFont="1" applyFill="1"/>
    <xf numFmtId="9" fontId="0" fillId="3" borderId="0" xfId="1" applyFont="1" applyFill="1" applyAlignment="1">
      <alignment horizontal="center"/>
    </xf>
    <xf numFmtId="164" fontId="2" fillId="2" borderId="0" xfId="1" applyNumberFormat="1" applyFon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9" fontId="2" fillId="3" borderId="0" xfId="0" applyNumberFormat="1" applyFont="1" applyFill="1" applyAlignment="1">
      <alignment horizontal="center"/>
    </xf>
    <xf numFmtId="165" fontId="3" fillId="0" borderId="0" xfId="0" applyNumberFormat="1" applyFont="1" applyAlignment="1">
      <alignment horizontal="center"/>
    </xf>
    <xf numFmtId="43" fontId="0" fillId="0" borderId="0" xfId="2" applyFont="1" applyAlignment="1">
      <alignment horizontal="center"/>
    </xf>
    <xf numFmtId="0" fontId="5" fillId="0" borderId="0" xfId="0" applyFont="1" applyBorder="1"/>
    <xf numFmtId="0" fontId="2" fillId="0" borderId="0" xfId="0" applyFont="1" applyBorder="1" applyAlignment="1">
      <alignment horizontal="center" wrapText="1"/>
    </xf>
    <xf numFmtId="9" fontId="3" fillId="3" borderId="0" xfId="1" applyFont="1" applyFill="1" applyAlignment="1">
      <alignment horizontal="center"/>
    </xf>
    <xf numFmtId="9" fontId="0" fillId="3" borderId="0" xfId="0" applyNumberFormat="1" applyFill="1"/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5" fillId="0" borderId="0" xfId="0" applyFont="1"/>
    <xf numFmtId="9" fontId="5" fillId="0" borderId="0" xfId="1" applyFont="1" applyAlignment="1">
      <alignment horizontal="center"/>
    </xf>
    <xf numFmtId="0" fontId="3" fillId="0" borderId="0" xfId="0" applyFont="1"/>
    <xf numFmtId="9" fontId="3" fillId="0" borderId="0" xfId="1" applyFont="1" applyAlignment="1">
      <alignment horizontal="center"/>
    </xf>
    <xf numFmtId="0" fontId="5" fillId="0" borderId="0" xfId="0" applyFont="1" applyFill="1"/>
    <xf numFmtId="0" fontId="5" fillId="0" borderId="0" xfId="0" applyFont="1" applyAlignment="1">
      <alignment horizontal="center" wrapText="1"/>
    </xf>
    <xf numFmtId="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9" fontId="5" fillId="3" borderId="0" xfId="0" applyNumberFormat="1" applyFont="1" applyFill="1"/>
  </cellXfs>
  <cellStyles count="3">
    <cellStyle name="Comma" xfId="2" builtinId="3"/>
    <cellStyle name="Normal" xfId="0" builtinId="0"/>
    <cellStyle name="Percent" xfId="1" builtinId="5"/>
  </cellStyles>
  <dxfs count="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FF99"/>
      <color rgb="FFEDED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29"/>
  <sheetViews>
    <sheetView tabSelected="1" workbookViewId="0">
      <pane xSplit="2" ySplit="2" topLeftCell="C3" activePane="bottomRight" state="frozen"/>
      <selection pane="topRight" activeCell="B1" sqref="B1"/>
      <selection pane="bottomLeft" activeCell="A2" sqref="A2"/>
      <selection pane="bottomRight" activeCell="A2" sqref="A2:A23"/>
    </sheetView>
  </sheetViews>
  <sheetFormatPr defaultRowHeight="15" x14ac:dyDescent="0.25"/>
  <cols>
    <col min="2" max="2" width="74" bestFit="1" customWidth="1"/>
    <col min="3" max="3" width="10.140625" style="2" customWidth="1"/>
    <col min="4" max="5" width="10.5703125" style="2" customWidth="1"/>
    <col min="6" max="6" width="9.7109375" style="2" customWidth="1"/>
    <col min="7" max="8" width="10.5703125" style="2" customWidth="1"/>
    <col min="9" max="12" width="10.5703125" style="2" bestFit="1" customWidth="1"/>
    <col min="13" max="13" width="9.7109375" style="2" customWidth="1"/>
    <col min="14" max="14" width="3.7109375" style="2" customWidth="1"/>
    <col min="15" max="15" width="31.85546875" style="2" bestFit="1" customWidth="1"/>
    <col min="16" max="22" width="9.7109375" style="2" customWidth="1"/>
    <col min="23" max="23" width="9.140625" style="2"/>
    <col min="24" max="24" width="10.28515625" style="2" customWidth="1"/>
  </cols>
  <sheetData>
    <row r="1" spans="1:58" s="1" customFormat="1" x14ac:dyDescent="0.25">
      <c r="B1" s="1" t="s">
        <v>0</v>
      </c>
      <c r="C1" s="33">
        <v>1</v>
      </c>
      <c r="D1" s="33">
        <v>1</v>
      </c>
      <c r="E1" s="33">
        <v>2</v>
      </c>
      <c r="F1" s="33">
        <v>2</v>
      </c>
      <c r="G1" s="33">
        <v>2</v>
      </c>
      <c r="H1" s="33">
        <v>3</v>
      </c>
      <c r="I1" s="33">
        <v>3</v>
      </c>
      <c r="J1" s="33" t="s">
        <v>29</v>
      </c>
      <c r="K1" s="33" t="s">
        <v>29</v>
      </c>
      <c r="L1" s="33" t="s">
        <v>28</v>
      </c>
      <c r="M1" s="10"/>
      <c r="N1" s="10"/>
      <c r="O1" s="10"/>
      <c r="P1" s="10"/>
      <c r="Q1" s="10"/>
    </row>
    <row r="2" spans="1:58" s="13" customFormat="1" ht="60" x14ac:dyDescent="0.25">
      <c r="A2" s="29" t="s">
        <v>50</v>
      </c>
      <c r="B2" s="13" t="s">
        <v>1</v>
      </c>
      <c r="C2" s="34" t="s">
        <v>59</v>
      </c>
      <c r="D2" s="34" t="s">
        <v>60</v>
      </c>
      <c r="E2" s="34" t="s">
        <v>61</v>
      </c>
      <c r="F2" s="34" t="s">
        <v>62</v>
      </c>
      <c r="G2" s="34" t="s">
        <v>63</v>
      </c>
      <c r="H2" s="34" t="s">
        <v>64</v>
      </c>
      <c r="I2" s="34" t="s">
        <v>65</v>
      </c>
      <c r="J2" s="34" t="s">
        <v>66</v>
      </c>
      <c r="K2" s="34" t="s">
        <v>67</v>
      </c>
      <c r="L2" s="34" t="s">
        <v>68</v>
      </c>
      <c r="M2" s="10" t="s">
        <v>2</v>
      </c>
      <c r="N2" s="10"/>
      <c r="O2" s="30" t="s">
        <v>55</v>
      </c>
      <c r="P2" s="17" t="s">
        <v>3</v>
      </c>
      <c r="Q2" s="17" t="s">
        <v>4</v>
      </c>
      <c r="R2" s="17" t="s">
        <v>5</v>
      </c>
      <c r="S2" s="17" t="s">
        <v>6</v>
      </c>
      <c r="T2" s="17" t="s">
        <v>7</v>
      </c>
      <c r="U2" s="17" t="s">
        <v>30</v>
      </c>
      <c r="V2" s="17" t="s">
        <v>31</v>
      </c>
    </row>
    <row r="3" spans="1:58" s="1" customFormat="1" x14ac:dyDescent="0.25">
      <c r="B3" s="1" t="s">
        <v>40</v>
      </c>
      <c r="C3" s="35" t="s">
        <v>41</v>
      </c>
      <c r="D3" s="35" t="s">
        <v>41</v>
      </c>
      <c r="E3" s="35" t="s">
        <v>41</v>
      </c>
      <c r="F3" s="35" t="s">
        <v>41</v>
      </c>
      <c r="G3" s="35" t="s">
        <v>42</v>
      </c>
      <c r="H3" s="35" t="s">
        <v>42</v>
      </c>
      <c r="I3" s="35" t="s">
        <v>43</v>
      </c>
      <c r="J3" s="35" t="s">
        <v>42</v>
      </c>
      <c r="K3" s="35" t="s">
        <v>43</v>
      </c>
      <c r="L3" s="35" t="s">
        <v>43</v>
      </c>
      <c r="M3" s="10"/>
      <c r="N3" s="10"/>
      <c r="O3" s="10"/>
      <c r="P3" s="10"/>
      <c r="Q3" s="10"/>
      <c r="R3" s="10">
        <f>COUNTIF($D$1:$L$1,1)</f>
        <v>1</v>
      </c>
      <c r="S3" s="10">
        <f>COUNTIF($D$1:$L$1,2)</f>
        <v>3</v>
      </c>
      <c r="T3" s="10">
        <f>COUNTIF($D$1:$L$1,3)</f>
        <v>2</v>
      </c>
      <c r="U3" s="10">
        <f>COUNTIF($G$1:$L$1,"KDE")</f>
        <v>1</v>
      </c>
      <c r="V3" s="10">
        <f>COUNTIF($G$1:$L$1,"Coach")</f>
        <v>2</v>
      </c>
    </row>
    <row r="4" spans="1:58" x14ac:dyDescent="0.25">
      <c r="A4" s="1"/>
      <c r="B4" s="12" t="s">
        <v>71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5">
        <f>SUM(C4:L4)</f>
        <v>0</v>
      </c>
      <c r="N4" s="15"/>
      <c r="O4" s="15"/>
      <c r="P4" s="7" t="e">
        <f>+M8/M4</f>
        <v>#DIV/0!</v>
      </c>
      <c r="Q4" s="2" t="e">
        <f>+M4/M8</f>
        <v>#DIV/0!</v>
      </c>
      <c r="R4" s="2">
        <f>SUMIF($C$1:$L$1,1,$C4:$L4)</f>
        <v>0</v>
      </c>
      <c r="S4" s="2">
        <f>SUMIF($C$1:$L$1,2,$C4:$L4)</f>
        <v>0</v>
      </c>
      <c r="T4" s="2">
        <f>SUMIF($C$1:$L$1,3,$C4:$L4)</f>
        <v>0</v>
      </c>
      <c r="U4" s="2">
        <f>SUMIF($C$1:$L$1,"KDE",$C4:$L4)</f>
        <v>0</v>
      </c>
      <c r="V4" s="2">
        <f>SUMIF($C$1:$L$1,"Coach",$C4:$L4)</f>
        <v>0</v>
      </c>
      <c r="W4"/>
      <c r="X4"/>
    </row>
    <row r="5" spans="1:58" x14ac:dyDescent="0.25">
      <c r="A5" s="1"/>
      <c r="B5" s="12" t="s">
        <v>72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5">
        <f t="shared" ref="M5:M8" si="0">SUM(C5:L5)</f>
        <v>0</v>
      </c>
      <c r="N5" s="15"/>
      <c r="O5" s="15" t="s">
        <v>48</v>
      </c>
      <c r="P5" s="27" t="e">
        <f>R8/R5</f>
        <v>#DIV/0!</v>
      </c>
      <c r="Q5" s="2" t="e">
        <f>+R5/R8</f>
        <v>#DIV/0!</v>
      </c>
      <c r="R5" s="2">
        <f>SUMIF($C$1:$L$1,1,$C5:$L5)</f>
        <v>0</v>
      </c>
      <c r="S5" s="2">
        <f>SUMIF($C$1:$L$1,2,$C5:$L5)</f>
        <v>0</v>
      </c>
      <c r="T5" s="2">
        <f>SUMIF($C$1:$L$1,3,$C5:$L5)</f>
        <v>0</v>
      </c>
      <c r="U5" s="2">
        <f>SUMIF($C$1:$L$1,"KDE",$C5:$L5)</f>
        <v>0</v>
      </c>
      <c r="V5" s="2">
        <f>SUMIF($C$1:$L$1,"Coach",$C5:$L5)</f>
        <v>0</v>
      </c>
      <c r="W5"/>
      <c r="X5"/>
    </row>
    <row r="6" spans="1:58" x14ac:dyDescent="0.25">
      <c r="A6" s="1"/>
      <c r="B6" s="12" t="s">
        <v>70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5">
        <f t="shared" si="0"/>
        <v>0</v>
      </c>
      <c r="N6" s="15"/>
      <c r="O6" s="15" t="s">
        <v>49</v>
      </c>
      <c r="P6" s="21" t="e">
        <f>(S8+T8+U8+V8)/SUM(S5:V6)</f>
        <v>#DIV/0!</v>
      </c>
      <c r="Q6" s="2" t="e">
        <f>SUM(S5:V6)/(S8+T8+U8+V8)</f>
        <v>#DIV/0!</v>
      </c>
      <c r="R6" s="2">
        <f>SUMIF($C$1:$L$1,1,$C6:$L6)</f>
        <v>0</v>
      </c>
      <c r="S6" s="2">
        <f>SUMIF($C$1:$L$1,2,$C6:$L6)</f>
        <v>0</v>
      </c>
      <c r="T6" s="2">
        <f>SUMIF($C$1:$L$1,3,$C6:$L6)</f>
        <v>0</v>
      </c>
      <c r="U6" s="2">
        <f>SUMIF($C$1:$L$1,"KDE",$C6:$L6)</f>
        <v>0</v>
      </c>
      <c r="V6" s="2">
        <f>SUMIF($C$1:$L$1,"Coach",$C6:$L6)</f>
        <v>0</v>
      </c>
      <c r="W6"/>
      <c r="X6" t="s">
        <v>9</v>
      </c>
      <c r="Y6" t="s">
        <v>10</v>
      </c>
      <c r="Z6" t="s">
        <v>11</v>
      </c>
      <c r="AD6" t="s">
        <v>12</v>
      </c>
    </row>
    <row r="7" spans="1:58" x14ac:dyDescent="0.25">
      <c r="A7" s="1"/>
      <c r="B7" s="12" t="s">
        <v>73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5">
        <f t="shared" si="0"/>
        <v>0</v>
      </c>
      <c r="N7" s="15"/>
      <c r="O7" s="15"/>
      <c r="R7" s="2">
        <f>SUMIF($C$1:$L$1,1,$C7:$L7)</f>
        <v>0</v>
      </c>
      <c r="S7" s="2">
        <f>SUMIF($C$1:$L$1,2,$C7:$L7)</f>
        <v>0</v>
      </c>
      <c r="T7" s="2">
        <f>SUMIF($C$1:$L$1,3,$C7:$L7)</f>
        <v>0</v>
      </c>
      <c r="U7" s="2">
        <f>SUMIF($C$1:$L$1,"KDE",$C7:$L7)</f>
        <v>0</v>
      </c>
      <c r="V7" s="2">
        <f>SUMIF($C$1:$L$1,"Coach",$C7:$L7)</f>
        <v>0</v>
      </c>
      <c r="W7"/>
      <c r="X7" t="s">
        <v>13</v>
      </c>
      <c r="Y7" t="s">
        <v>14</v>
      </c>
      <c r="Z7" t="s">
        <v>11</v>
      </c>
      <c r="AD7" t="s">
        <v>15</v>
      </c>
    </row>
    <row r="8" spans="1:58" x14ac:dyDescent="0.25">
      <c r="A8" s="1"/>
      <c r="B8" s="12" t="s">
        <v>16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5">
        <f t="shared" si="0"/>
        <v>0</v>
      </c>
      <c r="N8" s="15"/>
      <c r="O8" s="15"/>
      <c r="R8" s="2">
        <f>SUMIF($C$1:$L$1,1,$C8:$L8)</f>
        <v>0</v>
      </c>
      <c r="S8" s="2">
        <f>SUMIF($C$1:$L$1,2,$C8:$L8)</f>
        <v>0</v>
      </c>
      <c r="T8" s="2">
        <f>SUMIF($C$1:$L$1,3,$C8:$L8)</f>
        <v>0</v>
      </c>
      <c r="U8" s="2">
        <f>SUMIF($C$1:$L$1,"KDE",$C8:$L8)</f>
        <v>0</v>
      </c>
      <c r="V8" s="2">
        <f>SUMIF($C$1:$L$1,"Coach",$C8:$L8)</f>
        <v>0</v>
      </c>
      <c r="W8"/>
      <c r="X8"/>
    </row>
    <row r="9" spans="1:58" x14ac:dyDescent="0.25">
      <c r="A9" s="1"/>
      <c r="B9" s="12" t="s">
        <v>74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6"/>
      <c r="N9" s="15"/>
      <c r="O9" s="15"/>
      <c r="R9"/>
      <c r="S9"/>
      <c r="T9"/>
      <c r="U9"/>
      <c r="V9"/>
      <c r="W9"/>
      <c r="X9"/>
    </row>
    <row r="10" spans="1:58" x14ac:dyDescent="0.25">
      <c r="A10" s="1"/>
      <c r="B10" s="1" t="s">
        <v>17</v>
      </c>
      <c r="C10" s="25" t="e">
        <f>+C7/C8</f>
        <v>#DIV/0!</v>
      </c>
      <c r="D10" s="25" t="e">
        <f t="shared" ref="D10:L10" si="1">+D7/D8</f>
        <v>#DIV/0!</v>
      </c>
      <c r="E10" s="25" t="e">
        <f t="shared" si="1"/>
        <v>#DIV/0!</v>
      </c>
      <c r="F10" s="25" t="e">
        <f t="shared" si="1"/>
        <v>#DIV/0!</v>
      </c>
      <c r="G10" s="25" t="e">
        <f t="shared" si="1"/>
        <v>#DIV/0!</v>
      </c>
      <c r="H10" s="25" t="e">
        <f t="shared" si="1"/>
        <v>#DIV/0!</v>
      </c>
      <c r="I10" s="25" t="e">
        <f t="shared" si="1"/>
        <v>#DIV/0!</v>
      </c>
      <c r="J10" s="25" t="e">
        <f t="shared" si="1"/>
        <v>#DIV/0!</v>
      </c>
      <c r="K10" s="25" t="e">
        <f t="shared" si="1"/>
        <v>#DIV/0!</v>
      </c>
      <c r="L10" s="25" t="e">
        <f t="shared" si="1"/>
        <v>#DIV/0!</v>
      </c>
      <c r="M10" s="16" t="e">
        <f t="shared" ref="M10" si="2">+M7/M8</f>
        <v>#DIV/0!</v>
      </c>
      <c r="N10" s="15"/>
      <c r="O10" s="15"/>
      <c r="R10" s="3" t="e">
        <f>+R7/R8</f>
        <v>#DIV/0!</v>
      </c>
      <c r="S10" s="3" t="e">
        <f t="shared" ref="S10:V10" si="3">+S7/S8</f>
        <v>#DIV/0!</v>
      </c>
      <c r="T10" s="3" t="e">
        <f t="shared" si="3"/>
        <v>#DIV/0!</v>
      </c>
      <c r="U10" s="3" t="e">
        <f t="shared" si="3"/>
        <v>#DIV/0!</v>
      </c>
      <c r="V10" s="3" t="e">
        <f t="shared" si="3"/>
        <v>#DIV/0!</v>
      </c>
      <c r="W10"/>
      <c r="X10"/>
    </row>
    <row r="11" spans="1:58" s="6" customFormat="1" x14ac:dyDescent="0.25">
      <c r="A11" s="1"/>
      <c r="B11" s="4" t="s">
        <v>18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58" x14ac:dyDescent="0.25">
      <c r="A12" s="29" t="s">
        <v>53</v>
      </c>
      <c r="B12" s="12" t="s">
        <v>19</v>
      </c>
      <c r="C12" s="3" t="e">
        <f>+C4/(+C8*$Q$4)*C9</f>
        <v>#DIV/0!</v>
      </c>
      <c r="D12" s="3" t="e">
        <f>+D4/(+D8*$Q$4)*D9</f>
        <v>#DIV/0!</v>
      </c>
      <c r="E12" s="3" t="e">
        <f>+E4/(+E8*$Q$4)*E9</f>
        <v>#DIV/0!</v>
      </c>
      <c r="F12" s="3" t="e">
        <f>+F4/(+F8*$Q$4)*F9</f>
        <v>#DIV/0!</v>
      </c>
      <c r="G12" s="3" t="e">
        <f>+G4/(+G8*$Q$4)*G9</f>
        <v>#DIV/0!</v>
      </c>
      <c r="H12" s="3" t="e">
        <f t="shared" ref="H12:I12" si="4">+H4/(+H8*$Q$4)*H9</f>
        <v>#DIV/0!</v>
      </c>
      <c r="I12" s="3" t="e">
        <f t="shared" si="4"/>
        <v>#DIV/0!</v>
      </c>
      <c r="J12" s="3" t="e">
        <f>+J4/(+J8*$Q$4)*J9</f>
        <v>#DIV/0!</v>
      </c>
      <c r="K12" s="3" t="e">
        <f>+K4/(+K8*$Q$4)*K9</f>
        <v>#DIV/0!</v>
      </c>
      <c r="L12" s="3" t="e">
        <f>+L4/(+L8*$Q$4)*L9</f>
        <v>#DIV/0!</v>
      </c>
      <c r="M12" s="3" t="e">
        <f>+M4/(+M8*$Q$4)*M9</f>
        <v>#DIV/0!</v>
      </c>
      <c r="N12" s="3"/>
      <c r="O12" s="3"/>
      <c r="R12"/>
      <c r="S12"/>
      <c r="T12"/>
      <c r="U12"/>
      <c r="V12"/>
      <c r="W12"/>
      <c r="X12"/>
    </row>
    <row r="13" spans="1:58" x14ac:dyDescent="0.25">
      <c r="A13" s="1"/>
      <c r="B13" s="12" t="s">
        <v>44</v>
      </c>
      <c r="C13" s="3" t="e">
        <f>+C5/(+C8*$Q$5)</f>
        <v>#DIV/0!</v>
      </c>
      <c r="D13" s="3" t="e">
        <f>+D5/(+D8*$Q$5)</f>
        <v>#DIV/0!</v>
      </c>
      <c r="E13" s="3"/>
      <c r="F13" s="3"/>
      <c r="G13" s="3"/>
      <c r="H13" s="3"/>
      <c r="I13" s="3"/>
      <c r="J13" s="3"/>
      <c r="K13" s="3"/>
      <c r="L13" s="3"/>
      <c r="M13" s="3" t="e">
        <f>+R5/(+R8*$Q$5)</f>
        <v>#DIV/0!</v>
      </c>
      <c r="N13" s="3"/>
      <c r="O13" s="3"/>
      <c r="R13"/>
      <c r="S13"/>
      <c r="T13"/>
      <c r="U13"/>
      <c r="V13"/>
      <c r="W13"/>
      <c r="X13"/>
    </row>
    <row r="14" spans="1:58" x14ac:dyDescent="0.25">
      <c r="A14" s="1"/>
      <c r="B14" s="12" t="s">
        <v>45</v>
      </c>
      <c r="C14" s="3"/>
      <c r="D14" s="3"/>
      <c r="E14" s="3" t="e">
        <f t="shared" ref="E14:K14" si="5">(+E5+E6)/(+E8*$Q$6)</f>
        <v>#DIV/0!</v>
      </c>
      <c r="F14" s="3" t="e">
        <f t="shared" si="5"/>
        <v>#DIV/0!</v>
      </c>
      <c r="G14" s="3" t="e">
        <f t="shared" si="5"/>
        <v>#DIV/0!</v>
      </c>
      <c r="H14" s="3" t="e">
        <f t="shared" si="5"/>
        <v>#DIV/0!</v>
      </c>
      <c r="I14" s="3" t="e">
        <f t="shared" si="5"/>
        <v>#DIV/0!</v>
      </c>
      <c r="J14" s="3" t="e">
        <f t="shared" si="5"/>
        <v>#DIV/0!</v>
      </c>
      <c r="K14" s="3" t="e">
        <f t="shared" si="5"/>
        <v>#DIV/0!</v>
      </c>
      <c r="L14" s="3" t="e">
        <f>(+L5+L6)/(+L8*$Q$6)</f>
        <v>#DIV/0!</v>
      </c>
      <c r="M14" s="3" t="e">
        <f>SUM(S5:V6)/(SUM(S8:V8)*$Q$6)</f>
        <v>#DIV/0!</v>
      </c>
      <c r="N14" s="3"/>
      <c r="O14" s="28"/>
      <c r="R14"/>
      <c r="S14"/>
      <c r="T14"/>
      <c r="U14"/>
      <c r="V14"/>
      <c r="W14"/>
      <c r="X14"/>
    </row>
    <row r="15" spans="1:58" x14ac:dyDescent="0.25">
      <c r="A15" s="1"/>
      <c r="B15" s="12" t="s">
        <v>20</v>
      </c>
      <c r="C15" s="3" t="e">
        <f t="shared" ref="C15:L15" si="6">+C7/C8/$B$17</f>
        <v>#DIV/0!</v>
      </c>
      <c r="D15" s="3" t="e">
        <f t="shared" si="6"/>
        <v>#DIV/0!</v>
      </c>
      <c r="E15" s="3" t="e">
        <f t="shared" si="6"/>
        <v>#DIV/0!</v>
      </c>
      <c r="F15" s="3" t="e">
        <f t="shared" si="6"/>
        <v>#DIV/0!</v>
      </c>
      <c r="G15" s="3" t="e">
        <f t="shared" si="6"/>
        <v>#DIV/0!</v>
      </c>
      <c r="H15" s="3" t="e">
        <f t="shared" si="6"/>
        <v>#DIV/0!</v>
      </c>
      <c r="I15" s="3" t="e">
        <f t="shared" si="6"/>
        <v>#DIV/0!</v>
      </c>
      <c r="J15" s="3" t="e">
        <f t="shared" si="6"/>
        <v>#DIV/0!</v>
      </c>
      <c r="K15" s="3" t="e">
        <f t="shared" si="6"/>
        <v>#DIV/0!</v>
      </c>
      <c r="L15" s="3" t="e">
        <f t="shared" si="6"/>
        <v>#DIV/0!</v>
      </c>
      <c r="M15" s="3" t="e">
        <f t="shared" ref="M15" si="7">+M7/M8/0.7</f>
        <v>#DIV/0!</v>
      </c>
      <c r="N15" s="3"/>
      <c r="O15" s="3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</row>
    <row r="16" spans="1:58" x14ac:dyDescent="0.25">
      <c r="A16" s="1"/>
      <c r="B16" s="22" t="s">
        <v>47</v>
      </c>
      <c r="C16" s="18"/>
      <c r="D16" s="18"/>
      <c r="E16" s="18"/>
      <c r="F16" s="14"/>
      <c r="G16" s="14"/>
      <c r="H16" s="14"/>
      <c r="I16" s="14"/>
      <c r="J16" s="14"/>
      <c r="K16" s="18"/>
    </row>
    <row r="17" spans="1:58" x14ac:dyDescent="0.25">
      <c r="A17" s="29"/>
      <c r="B17" s="32">
        <v>0</v>
      </c>
    </row>
    <row r="18" spans="1:58" ht="75" x14ac:dyDescent="0.25">
      <c r="A18" s="29" t="s">
        <v>51</v>
      </c>
      <c r="B18" s="12" t="s">
        <v>24</v>
      </c>
      <c r="C18" s="14" t="s">
        <v>25</v>
      </c>
      <c r="D18" s="14" t="s">
        <v>58</v>
      </c>
      <c r="E18" s="14" t="s">
        <v>56</v>
      </c>
      <c r="F18" s="14" t="s">
        <v>57</v>
      </c>
      <c r="G18" s="14"/>
      <c r="H18" s="14"/>
      <c r="I18" s="14"/>
      <c r="J18" s="14"/>
      <c r="K18" s="19"/>
    </row>
    <row r="19" spans="1:58" x14ac:dyDescent="0.25">
      <c r="A19" s="1"/>
      <c r="B19" s="12" t="s">
        <v>8</v>
      </c>
      <c r="C19" s="2">
        <v>1</v>
      </c>
      <c r="D19" s="2">
        <v>2</v>
      </c>
      <c r="E19" s="2">
        <v>3</v>
      </c>
      <c r="F19" s="36">
        <v>4</v>
      </c>
      <c r="G19" s="14"/>
      <c r="H19" s="14"/>
      <c r="I19" s="14"/>
      <c r="J19" s="14"/>
    </row>
    <row r="20" spans="1:58" x14ac:dyDescent="0.25">
      <c r="A20" s="29" t="s">
        <v>52</v>
      </c>
      <c r="B20" s="22" t="s">
        <v>26</v>
      </c>
      <c r="C20" s="31">
        <v>0.1</v>
      </c>
      <c r="D20" s="31">
        <v>0.2</v>
      </c>
      <c r="E20" s="31">
        <v>0.2</v>
      </c>
      <c r="F20" s="31">
        <v>0.3</v>
      </c>
      <c r="G20" s="14"/>
      <c r="H20" s="14"/>
      <c r="I20" s="14"/>
      <c r="J20" s="14"/>
    </row>
    <row r="21" spans="1:58" x14ac:dyDescent="0.25">
      <c r="A21" s="1"/>
      <c r="B21" s="22" t="s">
        <v>27</v>
      </c>
      <c r="C21" s="31">
        <v>0.1</v>
      </c>
      <c r="D21" s="31">
        <v>0.2</v>
      </c>
      <c r="E21" s="31">
        <v>0.4</v>
      </c>
      <c r="F21" s="31">
        <v>0.5</v>
      </c>
      <c r="G21" s="14"/>
      <c r="H21" s="14"/>
      <c r="I21" s="14"/>
      <c r="J21" s="14"/>
    </row>
    <row r="22" spans="1:58" x14ac:dyDescent="0.25">
      <c r="A22" s="1"/>
      <c r="B22" s="22" t="s">
        <v>46</v>
      </c>
      <c r="C22" s="31">
        <v>0.8</v>
      </c>
      <c r="D22" s="31">
        <v>0.6</v>
      </c>
      <c r="E22" s="31">
        <v>0.4</v>
      </c>
      <c r="F22" s="31">
        <v>0.2</v>
      </c>
      <c r="G22" s="14"/>
      <c r="H22" s="14"/>
      <c r="I22" s="14"/>
      <c r="J22" s="14"/>
    </row>
    <row r="23" spans="1:58" ht="15.75" thickBot="1" x14ac:dyDescent="0.3">
      <c r="A23" s="29" t="s">
        <v>78</v>
      </c>
    </row>
    <row r="24" spans="1:58" s="8" customFormat="1" ht="15.75" thickBot="1" x14ac:dyDescent="0.3">
      <c r="A24" s="29" t="s">
        <v>54</v>
      </c>
      <c r="B24" s="8" t="s">
        <v>21</v>
      </c>
      <c r="C24" s="20" t="e">
        <f t="shared" ref="C24:L24" si="8">+(C$12*$C$20)+((C$13+C$14)*$C$21)+(C$15*$C$22)</f>
        <v>#DIV/0!</v>
      </c>
      <c r="D24" s="20" t="e">
        <f t="shared" si="8"/>
        <v>#DIV/0!</v>
      </c>
      <c r="E24" s="24" t="e">
        <f t="shared" si="8"/>
        <v>#DIV/0!</v>
      </c>
      <c r="F24" s="24" t="e">
        <f t="shared" si="8"/>
        <v>#DIV/0!</v>
      </c>
      <c r="G24" s="24" t="e">
        <f t="shared" si="8"/>
        <v>#DIV/0!</v>
      </c>
      <c r="H24" s="24" t="e">
        <f t="shared" si="8"/>
        <v>#DIV/0!</v>
      </c>
      <c r="I24" s="24" t="e">
        <f t="shared" si="8"/>
        <v>#DIV/0!</v>
      </c>
      <c r="J24" s="24" t="e">
        <f t="shared" si="8"/>
        <v>#DIV/0!</v>
      </c>
      <c r="K24" s="24" t="e">
        <f t="shared" si="8"/>
        <v>#DIV/0!</v>
      </c>
      <c r="L24" s="24" t="e">
        <f t="shared" si="8"/>
        <v>#DIV/0!</v>
      </c>
      <c r="M24" s="24" t="e">
        <f>+(M$12*$C$20)+(M$13*$C$21)+(M$15*$C$22)</f>
        <v>#DIV/0!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</row>
    <row r="25" spans="1:58" s="8" customFormat="1" ht="15.75" thickBot="1" x14ac:dyDescent="0.3">
      <c r="A25" s="1"/>
      <c r="B25" s="8" t="s">
        <v>22</v>
      </c>
      <c r="C25" s="24" t="e">
        <f t="shared" ref="C25:L26" si="9">+(C$12*$D$20)+((C$13+C$14)*$D$21)+(C$15*$D$22)</f>
        <v>#DIV/0!</v>
      </c>
      <c r="D25" s="24" t="e">
        <f t="shared" si="9"/>
        <v>#DIV/0!</v>
      </c>
      <c r="E25" s="20" t="e">
        <f t="shared" si="9"/>
        <v>#DIV/0!</v>
      </c>
      <c r="F25" s="20" t="e">
        <f t="shared" si="9"/>
        <v>#DIV/0!</v>
      </c>
      <c r="G25" s="20" t="e">
        <f t="shared" si="9"/>
        <v>#DIV/0!</v>
      </c>
      <c r="H25" s="24" t="e">
        <f t="shared" si="9"/>
        <v>#DIV/0!</v>
      </c>
      <c r="I25" s="24" t="e">
        <f t="shared" si="9"/>
        <v>#DIV/0!</v>
      </c>
      <c r="J25" s="24" t="e">
        <f t="shared" si="9"/>
        <v>#DIV/0!</v>
      </c>
      <c r="K25" s="24" t="e">
        <f t="shared" si="9"/>
        <v>#DIV/0!</v>
      </c>
      <c r="L25" s="24" t="e">
        <f t="shared" si="9"/>
        <v>#DIV/0!</v>
      </c>
      <c r="M25" s="24" t="e">
        <f>+(M$12*$D$20)+(M$13*$D$21)+(M$15*$D$22)</f>
        <v>#DIV/0!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</row>
    <row r="26" spans="1:58" s="9" customFormat="1" ht="15.75" thickBot="1" x14ac:dyDescent="0.3">
      <c r="A26" s="1"/>
      <c r="B26" s="8" t="s">
        <v>23</v>
      </c>
      <c r="C26" s="24" t="e">
        <f t="shared" ref="C26:I26" si="10">+(C$12*$E$20)+((C$13+C$14)*$E$21)+(C$15*$E$22)</f>
        <v>#DIV/0!</v>
      </c>
      <c r="D26" s="24" t="e">
        <f t="shared" si="10"/>
        <v>#DIV/0!</v>
      </c>
      <c r="E26" s="24" t="e">
        <f t="shared" si="10"/>
        <v>#DIV/0!</v>
      </c>
      <c r="F26" s="24" t="e">
        <f t="shared" si="10"/>
        <v>#DIV/0!</v>
      </c>
      <c r="G26" s="24" t="e">
        <f t="shared" si="10"/>
        <v>#DIV/0!</v>
      </c>
      <c r="H26" s="20" t="e">
        <f t="shared" si="10"/>
        <v>#DIV/0!</v>
      </c>
      <c r="I26" s="20" t="e">
        <f t="shared" si="10"/>
        <v>#DIV/0!</v>
      </c>
      <c r="J26" s="24" t="e">
        <f t="shared" si="9"/>
        <v>#DIV/0!</v>
      </c>
      <c r="K26" s="24" t="e">
        <f t="shared" si="9"/>
        <v>#DIV/0!</v>
      </c>
      <c r="L26" s="24" t="e">
        <f t="shared" si="9"/>
        <v>#DIV/0!</v>
      </c>
      <c r="M26" s="24" t="e">
        <f>+(M$12*$E$20)+(M$13*$E$21)+(M$15*$E$22)</f>
        <v>#DIV/0!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58" s="1" customFormat="1" ht="15.75" thickBot="1" x14ac:dyDescent="0.3">
      <c r="B27" s="8" t="s">
        <v>69</v>
      </c>
      <c r="C27" s="24" t="e">
        <f>+(C$12*$F$20)+((C$13+C$14)*$F$21)+(C$15*$F$22)</f>
        <v>#DIV/0!</v>
      </c>
      <c r="D27" s="24" t="e">
        <f t="shared" ref="D27:L27" si="11">+(D$12*$F$20)+((D$13+D$14)*$F$21)+(D$15*$F$22)</f>
        <v>#DIV/0!</v>
      </c>
      <c r="E27" s="24" t="e">
        <f t="shared" si="11"/>
        <v>#DIV/0!</v>
      </c>
      <c r="F27" s="24" t="e">
        <f t="shared" si="11"/>
        <v>#DIV/0!</v>
      </c>
      <c r="G27" s="24" t="e">
        <f t="shared" si="11"/>
        <v>#DIV/0!</v>
      </c>
      <c r="H27" s="24" t="e">
        <f t="shared" si="11"/>
        <v>#DIV/0!</v>
      </c>
      <c r="I27" s="24" t="e">
        <f t="shared" si="11"/>
        <v>#DIV/0!</v>
      </c>
      <c r="J27" s="20" t="e">
        <f t="shared" si="11"/>
        <v>#DIV/0!</v>
      </c>
      <c r="K27" s="20" t="e">
        <f t="shared" si="11"/>
        <v>#DIV/0!</v>
      </c>
      <c r="L27" s="20" t="e">
        <f t="shared" si="11"/>
        <v>#DIV/0!</v>
      </c>
      <c r="M27" s="24" t="e">
        <f>+(M$12*$F$20)+(M$13*$F$21)+(M$15*$F$22)</f>
        <v>#DIV/0!</v>
      </c>
      <c r="N27" s="10"/>
      <c r="O27" s="10"/>
      <c r="P27" s="2"/>
      <c r="Q27" s="10"/>
    </row>
    <row r="28" spans="1:58" x14ac:dyDescent="0.25">
      <c r="A28" s="1"/>
    </row>
    <row r="29" spans="1:58" x14ac:dyDescent="0.25">
      <c r="A29" s="1"/>
    </row>
  </sheetData>
  <sortState columnSort="1" ref="B1:AC24">
    <sortCondition ref="B2:AC2"/>
  </sortState>
  <conditionalFormatting sqref="C24:L26">
    <cfRule type="cellIs" dxfId="8" priority="28" operator="between">
      <formula>0.5</formula>
      <formula>1</formula>
    </cfRule>
    <cfRule type="cellIs" dxfId="7" priority="29" operator="lessThan">
      <formula>0.5</formula>
    </cfRule>
    <cfRule type="cellIs" dxfId="6" priority="30" operator="greaterThan">
      <formula>1</formula>
    </cfRule>
  </conditionalFormatting>
  <conditionalFormatting sqref="C27:L27">
    <cfRule type="cellIs" dxfId="5" priority="1" operator="between">
      <formula>0.5</formula>
      <formula>1</formula>
    </cfRule>
    <cfRule type="cellIs" dxfId="4" priority="2" operator="lessThan">
      <formula>0.5</formula>
    </cfRule>
    <cfRule type="cellIs" dxfId="3" priority="3" operator="greaterThan">
      <formula>1</formula>
    </cfRule>
  </conditionalFormatting>
  <pageMargins left="0.7" right="0.7" top="0.75" bottom="0.75" header="0.3" footer="0.3"/>
  <pageSetup scale="81" fitToWidth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29"/>
  <sheetViews>
    <sheetView workbookViewId="0">
      <pane xSplit="2" ySplit="2" topLeftCell="C3" activePane="bottomRight" state="frozen"/>
      <selection pane="topRight" activeCell="B1" sqref="B1"/>
      <selection pane="bottomLeft" activeCell="A2" sqref="A2"/>
      <selection pane="bottomRight" activeCell="A2" sqref="A2:A23"/>
    </sheetView>
  </sheetViews>
  <sheetFormatPr defaultRowHeight="15" x14ac:dyDescent="0.25"/>
  <cols>
    <col min="2" max="2" width="57.5703125" bestFit="1" customWidth="1"/>
    <col min="3" max="3" width="9.7109375" style="2" customWidth="1"/>
    <col min="4" max="5" width="10.5703125" style="2" customWidth="1"/>
    <col min="6" max="6" width="9.7109375" style="2" customWidth="1"/>
    <col min="7" max="7" width="10.5703125" style="2" customWidth="1"/>
    <col min="8" max="10" width="10.5703125" style="2" bestFit="1" customWidth="1"/>
    <col min="11" max="11" width="9.7109375" style="2" customWidth="1"/>
    <col min="12" max="12" width="3.7109375" style="2" customWidth="1"/>
    <col min="13" max="13" width="31.85546875" style="2" bestFit="1" customWidth="1"/>
    <col min="14" max="20" width="9.7109375" style="2" customWidth="1"/>
    <col min="21" max="21" width="9.140625" style="2"/>
    <col min="22" max="22" width="10.28515625" style="2" customWidth="1"/>
  </cols>
  <sheetData>
    <row r="1" spans="1:56" s="1" customFormat="1" x14ac:dyDescent="0.25">
      <c r="B1" s="1" t="s">
        <v>0</v>
      </c>
      <c r="C1" s="11">
        <v>1</v>
      </c>
      <c r="D1" s="11">
        <v>1</v>
      </c>
      <c r="E1" s="11">
        <v>2</v>
      </c>
      <c r="F1" s="11">
        <v>2</v>
      </c>
      <c r="G1" s="11">
        <v>3</v>
      </c>
      <c r="H1" s="11">
        <v>3</v>
      </c>
      <c r="I1" s="11" t="s">
        <v>29</v>
      </c>
      <c r="J1" s="11" t="s">
        <v>28</v>
      </c>
      <c r="K1" s="10"/>
      <c r="L1" s="10"/>
      <c r="M1" s="10"/>
      <c r="N1" s="10"/>
      <c r="O1" s="10"/>
    </row>
    <row r="2" spans="1:56" s="13" customFormat="1" ht="60" x14ac:dyDescent="0.25">
      <c r="A2" s="29" t="s">
        <v>50</v>
      </c>
      <c r="B2" s="13" t="s">
        <v>1</v>
      </c>
      <c r="C2" s="14" t="s">
        <v>32</v>
      </c>
      <c r="D2" s="14" t="s">
        <v>33</v>
      </c>
      <c r="E2" s="14" t="s">
        <v>34</v>
      </c>
      <c r="F2" s="14" t="s">
        <v>39</v>
      </c>
      <c r="G2" s="14" t="s">
        <v>35</v>
      </c>
      <c r="H2" s="14" t="s">
        <v>36</v>
      </c>
      <c r="I2" s="14" t="s">
        <v>38</v>
      </c>
      <c r="J2" s="14" t="s">
        <v>37</v>
      </c>
      <c r="K2" s="10" t="s">
        <v>2</v>
      </c>
      <c r="L2" s="10"/>
      <c r="M2" s="30" t="s">
        <v>55</v>
      </c>
      <c r="N2" s="17" t="s">
        <v>3</v>
      </c>
      <c r="O2" s="17" t="s">
        <v>4</v>
      </c>
      <c r="P2" s="17" t="s">
        <v>5</v>
      </c>
      <c r="Q2" s="17" t="s">
        <v>6</v>
      </c>
      <c r="R2" s="17" t="s">
        <v>7</v>
      </c>
      <c r="S2" s="17" t="s">
        <v>30</v>
      </c>
      <c r="T2" s="17" t="s">
        <v>31</v>
      </c>
    </row>
    <row r="3" spans="1:56" s="1" customFormat="1" x14ac:dyDescent="0.25">
      <c r="B3" s="1" t="s">
        <v>40</v>
      </c>
      <c r="C3" s="10" t="s">
        <v>41</v>
      </c>
      <c r="D3" s="10" t="s">
        <v>41</v>
      </c>
      <c r="E3" s="10" t="s">
        <v>41</v>
      </c>
      <c r="F3" s="10" t="s">
        <v>41</v>
      </c>
      <c r="G3" s="10" t="s">
        <v>42</v>
      </c>
      <c r="H3" s="10" t="s">
        <v>43</v>
      </c>
      <c r="I3" s="10" t="s">
        <v>43</v>
      </c>
      <c r="J3" s="10" t="s">
        <v>43</v>
      </c>
      <c r="K3" s="10"/>
      <c r="L3" s="10"/>
      <c r="M3" s="10"/>
      <c r="N3" s="10"/>
      <c r="O3" s="10"/>
      <c r="P3" s="10">
        <f>COUNTIF($D$1:$J$1,1)</f>
        <v>1</v>
      </c>
      <c r="Q3" s="10">
        <f>COUNTIF($D$1:$J$1,2)</f>
        <v>2</v>
      </c>
      <c r="R3" s="10">
        <f>COUNTIF($D$1:$J$1,3)</f>
        <v>2</v>
      </c>
      <c r="S3" s="10">
        <f>COUNTIF($G$1:$J$1,"KDE")</f>
        <v>1</v>
      </c>
      <c r="T3" s="10">
        <f>COUNTIF($G$1:$J$1,"Coach")</f>
        <v>1</v>
      </c>
    </row>
    <row r="4" spans="1:56" x14ac:dyDescent="0.25">
      <c r="A4" s="1"/>
      <c r="B4" s="12" t="s">
        <v>71</v>
      </c>
      <c r="C4" s="11">
        <v>20</v>
      </c>
      <c r="D4" s="11">
        <v>10</v>
      </c>
      <c r="E4" s="11">
        <v>20</v>
      </c>
      <c r="F4" s="11">
        <v>20</v>
      </c>
      <c r="G4" s="11">
        <v>21</v>
      </c>
      <c r="H4" s="11">
        <v>5</v>
      </c>
      <c r="I4" s="11">
        <v>52</v>
      </c>
      <c r="J4" s="11">
        <v>43</v>
      </c>
      <c r="K4" s="15">
        <f>SUM(C4:J4)</f>
        <v>191</v>
      </c>
      <c r="L4" s="15"/>
      <c r="M4" s="15"/>
      <c r="N4" s="7">
        <f>+K8/K4</f>
        <v>91.602094240837701</v>
      </c>
      <c r="O4" s="2">
        <f>+K4/K8</f>
        <v>1.0916780978509373E-2</v>
      </c>
      <c r="P4" s="2">
        <f>SUMIF($C$1:$J$1,1,$C4:$J4)</f>
        <v>30</v>
      </c>
      <c r="Q4" s="2">
        <f>SUMIF($C$1:$J$1,2,$C4:$J4)</f>
        <v>40</v>
      </c>
      <c r="R4" s="2">
        <f>SUMIF($C$1:$J$1,3,$C4:$J4)</f>
        <v>26</v>
      </c>
      <c r="S4" s="2">
        <f>SUMIF($C$1:$J$1,"KDE",$C4:$J4)</f>
        <v>43</v>
      </c>
      <c r="T4" s="2">
        <f>SUMIF($C$1:$J$1,"Coach",$C4:$J4)</f>
        <v>52</v>
      </c>
      <c r="U4"/>
      <c r="V4"/>
    </row>
    <row r="5" spans="1:56" x14ac:dyDescent="0.25">
      <c r="A5" s="1"/>
      <c r="B5" s="12" t="s">
        <v>72</v>
      </c>
      <c r="C5" s="11">
        <v>25</v>
      </c>
      <c r="D5" s="11">
        <v>20</v>
      </c>
      <c r="E5" s="11">
        <v>3</v>
      </c>
      <c r="F5" s="11">
        <v>8</v>
      </c>
      <c r="G5" s="11">
        <v>33</v>
      </c>
      <c r="H5" s="11">
        <v>9</v>
      </c>
      <c r="I5" s="11">
        <v>35</v>
      </c>
      <c r="J5" s="11">
        <v>38</v>
      </c>
      <c r="K5" s="15">
        <f>SUM(C5:J5)</f>
        <v>171</v>
      </c>
      <c r="L5" s="15"/>
      <c r="M5" s="15" t="s">
        <v>48</v>
      </c>
      <c r="N5" s="27">
        <f>P8/P5</f>
        <v>73.333333333333329</v>
      </c>
      <c r="O5" s="2">
        <f>+P5/P8</f>
        <v>1.3636363636363636E-2</v>
      </c>
      <c r="P5" s="2">
        <f>SUMIF($C$1:$J$1,1,$C5:$J5)</f>
        <v>45</v>
      </c>
      <c r="Q5" s="2">
        <f>SUMIF($C$1:$J$1,2,$C5:$J5)</f>
        <v>11</v>
      </c>
      <c r="R5" s="2">
        <f>SUMIF($C$1:$J$1,3,$C5:$J5)</f>
        <v>42</v>
      </c>
      <c r="S5" s="2">
        <f>SUMIF($C$1:$J$1,"KDE",$C5:$J5)</f>
        <v>38</v>
      </c>
      <c r="T5" s="2">
        <f>SUMIF($C$1:$J$1,"Coach",$C5:$J5)</f>
        <v>35</v>
      </c>
      <c r="U5"/>
      <c r="V5"/>
    </row>
    <row r="6" spans="1:56" x14ac:dyDescent="0.25">
      <c r="A6" s="1"/>
      <c r="B6" s="12" t="s">
        <v>70</v>
      </c>
      <c r="C6" s="11">
        <v>0</v>
      </c>
      <c r="D6" s="11">
        <v>0</v>
      </c>
      <c r="E6" s="11">
        <v>3</v>
      </c>
      <c r="F6" s="11">
        <v>23</v>
      </c>
      <c r="G6" s="11">
        <v>140</v>
      </c>
      <c r="H6" s="11">
        <v>70</v>
      </c>
      <c r="I6" s="11">
        <v>75</v>
      </c>
      <c r="J6" s="11">
        <v>125</v>
      </c>
      <c r="K6" s="15">
        <f>SUM(C6:J6)</f>
        <v>436</v>
      </c>
      <c r="L6" s="15"/>
      <c r="M6" s="15" t="s">
        <v>49</v>
      </c>
      <c r="N6" s="21">
        <f>(Q8+R8+S8+T8)/SUM(Q5:T6)</f>
        <v>25.259786476868328</v>
      </c>
      <c r="O6" s="2">
        <f>SUM(Q5:T6)/(Q8+R8+S8+T8)</f>
        <v>3.9588616511693438E-2</v>
      </c>
      <c r="P6" s="2">
        <f>SUMIF($C$1:$J$1,1,$C6:$J6)</f>
        <v>0</v>
      </c>
      <c r="Q6" s="2">
        <f>SUMIF($C$1:$J$1,2,$C6:$J6)</f>
        <v>26</v>
      </c>
      <c r="R6" s="2">
        <f>SUMIF($C$1:$J$1,3,$C6:$J6)</f>
        <v>210</v>
      </c>
      <c r="S6" s="2">
        <f>SUMIF($C$1:$J$1,"KDE",$C6:$J6)</f>
        <v>125</v>
      </c>
      <c r="T6" s="2">
        <f>SUMIF($C$1:$J$1,"Coach",$C6:$J6)</f>
        <v>75</v>
      </c>
      <c r="U6"/>
      <c r="V6" t="s">
        <v>9</v>
      </c>
      <c r="W6" t="s">
        <v>10</v>
      </c>
      <c r="X6" t="s">
        <v>11</v>
      </c>
      <c r="AB6" t="s">
        <v>12</v>
      </c>
    </row>
    <row r="7" spans="1:56" x14ac:dyDescent="0.25">
      <c r="A7" s="1"/>
      <c r="B7" s="12" t="s">
        <v>73</v>
      </c>
      <c r="C7" s="11">
        <v>1100</v>
      </c>
      <c r="D7" s="11">
        <v>1318</v>
      </c>
      <c r="E7" s="11">
        <v>1300</v>
      </c>
      <c r="F7" s="11">
        <v>3600</v>
      </c>
      <c r="G7" s="11">
        <v>1500</v>
      </c>
      <c r="H7" s="11">
        <v>1875</v>
      </c>
      <c r="I7" s="11">
        <v>800</v>
      </c>
      <c r="J7" s="11">
        <v>250</v>
      </c>
      <c r="K7" s="15">
        <f>SUM(C7:J7)</f>
        <v>11743</v>
      </c>
      <c r="L7" s="15"/>
      <c r="M7" s="15"/>
      <c r="P7" s="2">
        <f>SUMIF($C$1:$J$1,1,$C7:$J7)</f>
        <v>2418</v>
      </c>
      <c r="Q7" s="2">
        <f>SUMIF($C$1:$J$1,2,$C7:$J7)</f>
        <v>4900</v>
      </c>
      <c r="R7" s="2">
        <f>SUMIF($C$1:$J$1,3,$C7:$J7)</f>
        <v>3375</v>
      </c>
      <c r="S7" s="2">
        <f>SUMIF($C$1:$J$1,"KDE",$C7:$J7)</f>
        <v>250</v>
      </c>
      <c r="T7" s="2">
        <f>SUMIF($C$1:$J$1,"Coach",$C7:$J7)</f>
        <v>800</v>
      </c>
      <c r="U7"/>
      <c r="V7" t="s">
        <v>13</v>
      </c>
      <c r="W7" t="s">
        <v>14</v>
      </c>
      <c r="X7" t="s">
        <v>11</v>
      </c>
      <c r="AB7" t="s">
        <v>15</v>
      </c>
    </row>
    <row r="8" spans="1:56" x14ac:dyDescent="0.25">
      <c r="A8" s="1"/>
      <c r="B8" s="12" t="s">
        <v>16</v>
      </c>
      <c r="C8" s="11">
        <v>1800</v>
      </c>
      <c r="D8" s="11">
        <v>1500</v>
      </c>
      <c r="E8" s="11">
        <v>1800</v>
      </c>
      <c r="F8" s="11">
        <v>5000</v>
      </c>
      <c r="G8" s="11">
        <v>2750</v>
      </c>
      <c r="H8" s="11">
        <v>2500</v>
      </c>
      <c r="I8" s="11">
        <v>1396</v>
      </c>
      <c r="J8" s="11">
        <v>750</v>
      </c>
      <c r="K8" s="15">
        <f>SUM(C8:J8)</f>
        <v>17496</v>
      </c>
      <c r="L8" s="15"/>
      <c r="M8" s="15"/>
      <c r="P8" s="2">
        <f>SUMIF($C$1:$J$1,1,$C8:$J8)</f>
        <v>3300</v>
      </c>
      <c r="Q8" s="2">
        <f>SUMIF($C$1:$J$1,2,$C8:$J8)</f>
        <v>6800</v>
      </c>
      <c r="R8" s="2">
        <f>SUMIF($C$1:$J$1,3,$C8:$J8)</f>
        <v>5250</v>
      </c>
      <c r="S8" s="2">
        <f>SUMIF($C$1:$J$1,"KDE",$C8:$J8)</f>
        <v>750</v>
      </c>
      <c r="T8" s="2">
        <f>SUMIF($C$1:$J$1,"Coach",$C8:$J8)</f>
        <v>1396</v>
      </c>
      <c r="U8"/>
      <c r="V8"/>
    </row>
    <row r="9" spans="1:56" x14ac:dyDescent="0.25">
      <c r="A9" s="1"/>
      <c r="B9" s="12" t="s">
        <v>74</v>
      </c>
      <c r="C9" s="23">
        <v>0.95500000000000007</v>
      </c>
      <c r="D9" s="23">
        <v>0.98571428571428577</v>
      </c>
      <c r="E9" s="23">
        <v>0.92477777777777781</v>
      </c>
      <c r="F9" s="23">
        <v>0.99062499999999998</v>
      </c>
      <c r="G9" s="23">
        <v>0.99761904761904763</v>
      </c>
      <c r="H9" s="23">
        <v>0.93458333333333343</v>
      </c>
      <c r="I9" s="23">
        <v>1</v>
      </c>
      <c r="J9" s="23">
        <v>0.99818181818181817</v>
      </c>
      <c r="K9" s="26">
        <f>AVERAGE(C9:J9)</f>
        <v>0.9733126578282828</v>
      </c>
      <c r="L9" s="15"/>
      <c r="M9" s="15"/>
      <c r="P9"/>
      <c r="Q9"/>
      <c r="R9"/>
      <c r="S9"/>
      <c r="T9"/>
      <c r="U9"/>
      <c r="V9"/>
    </row>
    <row r="10" spans="1:56" x14ac:dyDescent="0.25">
      <c r="A10" s="1"/>
      <c r="B10" s="1" t="s">
        <v>17</v>
      </c>
      <c r="C10" s="25">
        <f>+C7/C8</f>
        <v>0.61111111111111116</v>
      </c>
      <c r="D10" s="25">
        <f t="shared" ref="D10:K10" si="0">+D7/D8</f>
        <v>0.87866666666666671</v>
      </c>
      <c r="E10" s="25">
        <f t="shared" si="0"/>
        <v>0.72222222222222221</v>
      </c>
      <c r="F10" s="25">
        <f t="shared" si="0"/>
        <v>0.72</v>
      </c>
      <c r="G10" s="25">
        <f t="shared" si="0"/>
        <v>0.54545454545454541</v>
      </c>
      <c r="H10" s="25">
        <f t="shared" si="0"/>
        <v>0.75</v>
      </c>
      <c r="I10" s="25">
        <f t="shared" si="0"/>
        <v>0.57306590257879653</v>
      </c>
      <c r="J10" s="25">
        <f t="shared" si="0"/>
        <v>0.33333333333333331</v>
      </c>
      <c r="K10" s="16">
        <f t="shared" si="0"/>
        <v>0.67118198445358934</v>
      </c>
      <c r="L10" s="15"/>
      <c r="M10" s="15"/>
      <c r="P10" s="3">
        <f>+P7/P8</f>
        <v>0.73272727272727278</v>
      </c>
      <c r="Q10" s="3">
        <f t="shared" ref="Q10:T10" si="1">+Q7/Q8</f>
        <v>0.72058823529411764</v>
      </c>
      <c r="R10" s="3">
        <f t="shared" si="1"/>
        <v>0.6428571428571429</v>
      </c>
      <c r="S10" s="3">
        <f t="shared" si="1"/>
        <v>0.33333333333333331</v>
      </c>
      <c r="T10" s="3">
        <f t="shared" si="1"/>
        <v>0.57306590257879653</v>
      </c>
      <c r="U10"/>
      <c r="V10"/>
    </row>
    <row r="11" spans="1:56" s="6" customFormat="1" x14ac:dyDescent="0.25">
      <c r="A11" s="1"/>
      <c r="B11" s="4" t="s">
        <v>18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56" x14ac:dyDescent="0.25">
      <c r="A12" s="29" t="s">
        <v>53</v>
      </c>
      <c r="B12" s="39" t="s">
        <v>19</v>
      </c>
      <c r="C12" s="40">
        <f t="shared" ref="C12:K12" si="2">+C4/(+C8*$O$4)*C9</f>
        <v>0.97200000000000009</v>
      </c>
      <c r="D12" s="40">
        <f t="shared" si="2"/>
        <v>0.60195661929693345</v>
      </c>
      <c r="E12" s="40">
        <f t="shared" si="2"/>
        <v>0.94123979057591622</v>
      </c>
      <c r="F12" s="40">
        <f t="shared" si="2"/>
        <v>0.36297329842931936</v>
      </c>
      <c r="G12" s="40">
        <f t="shared" si="2"/>
        <v>0.69784140885292723</v>
      </c>
      <c r="H12" s="40">
        <f t="shared" si="2"/>
        <v>0.17121958115183247</v>
      </c>
      <c r="I12" s="40">
        <f t="shared" si="2"/>
        <v>3.4121123929251866</v>
      </c>
      <c r="J12" s="40">
        <f t="shared" si="2"/>
        <v>5.2423045787720142</v>
      </c>
      <c r="K12" s="40">
        <f t="shared" si="2"/>
        <v>0.9733126578282828</v>
      </c>
      <c r="L12" s="3"/>
      <c r="M12" s="3"/>
      <c r="P12"/>
      <c r="Q12"/>
      <c r="R12"/>
      <c r="S12"/>
      <c r="T12"/>
      <c r="U12"/>
      <c r="V12"/>
    </row>
    <row r="13" spans="1:56" x14ac:dyDescent="0.25">
      <c r="A13" s="1"/>
      <c r="B13" s="39" t="s">
        <v>44</v>
      </c>
      <c r="C13" s="40">
        <f>+C5/(+C8*$O$5)</f>
        <v>1.0185185185185186</v>
      </c>
      <c r="D13" s="40">
        <f>+D5/(+D8*$O$5)</f>
        <v>0.97777777777777786</v>
      </c>
      <c r="E13" s="40"/>
      <c r="F13" s="40"/>
      <c r="G13" s="40"/>
      <c r="H13" s="40"/>
      <c r="I13" s="40"/>
      <c r="J13" s="40"/>
      <c r="K13" s="40">
        <f>+P5/(+P8*$O$5)</f>
        <v>1</v>
      </c>
      <c r="L13" s="3"/>
      <c r="M13" s="3"/>
      <c r="P13"/>
      <c r="Q13"/>
      <c r="R13"/>
      <c r="S13"/>
      <c r="T13"/>
      <c r="U13"/>
      <c r="V13"/>
    </row>
    <row r="14" spans="1:56" x14ac:dyDescent="0.25">
      <c r="A14" s="1"/>
      <c r="B14" s="39" t="s">
        <v>45</v>
      </c>
      <c r="C14" s="40"/>
      <c r="D14" s="40"/>
      <c r="E14" s="40">
        <f t="shared" ref="E14:J14" si="3">(+E5+E6)/(+E8*$O$6)</f>
        <v>8.4199288256227744E-2</v>
      </c>
      <c r="F14" s="40">
        <f t="shared" si="3"/>
        <v>0.15661067615658361</v>
      </c>
      <c r="G14" s="40">
        <f t="shared" si="3"/>
        <v>1.5890702038175348</v>
      </c>
      <c r="H14" s="40">
        <f t="shared" si="3"/>
        <v>0.79820925266903908</v>
      </c>
      <c r="I14" s="40">
        <f t="shared" si="3"/>
        <v>1.9903843212432062</v>
      </c>
      <c r="J14" s="40">
        <f t="shared" si="3"/>
        <v>5.4897935943060494</v>
      </c>
      <c r="K14" s="40">
        <f>SUM(Q5:T6)/(SUM(Q8:T8)*$O$6)</f>
        <v>1</v>
      </c>
      <c r="L14" s="3"/>
      <c r="M14" s="28"/>
      <c r="P14"/>
      <c r="Q14"/>
      <c r="R14"/>
      <c r="S14"/>
      <c r="T14"/>
      <c r="U14"/>
      <c r="V14"/>
    </row>
    <row r="15" spans="1:56" x14ac:dyDescent="0.25">
      <c r="A15" s="1"/>
      <c r="B15" s="37" t="s">
        <v>20</v>
      </c>
      <c r="C15" s="38">
        <f t="shared" ref="C15:J15" si="4">+C7/C8/$B$17</f>
        <v>0.87301587301587313</v>
      </c>
      <c r="D15" s="38">
        <f t="shared" si="4"/>
        <v>1.2552380952380955</v>
      </c>
      <c r="E15" s="38">
        <f t="shared" si="4"/>
        <v>1.0317460317460319</v>
      </c>
      <c r="F15" s="38">
        <f t="shared" si="4"/>
        <v>1.0285714285714287</v>
      </c>
      <c r="G15" s="38">
        <f t="shared" si="4"/>
        <v>0.77922077922077926</v>
      </c>
      <c r="H15" s="38">
        <f t="shared" si="4"/>
        <v>1.0714285714285714</v>
      </c>
      <c r="I15" s="38">
        <f t="shared" si="4"/>
        <v>0.81866557511256655</v>
      </c>
      <c r="J15" s="38">
        <f t="shared" si="4"/>
        <v>0.47619047619047622</v>
      </c>
      <c r="K15" s="38">
        <f t="shared" ref="K15" si="5">+K7/K8/0.7</f>
        <v>0.9588314063622706</v>
      </c>
      <c r="L15" s="3"/>
      <c r="M15" s="3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6" x14ac:dyDescent="0.25">
      <c r="A16" s="1"/>
      <c r="B16" s="41" t="s">
        <v>47</v>
      </c>
      <c r="C16" s="43"/>
      <c r="D16" s="43"/>
      <c r="E16" s="43"/>
      <c r="F16" s="42"/>
      <c r="G16" s="42"/>
      <c r="H16" s="42"/>
      <c r="I16" s="43"/>
      <c r="J16" s="44"/>
      <c r="K16" s="44"/>
    </row>
    <row r="17" spans="1:56" x14ac:dyDescent="0.25">
      <c r="A17" s="29"/>
      <c r="B17" s="45">
        <v>0.7</v>
      </c>
      <c r="C17" s="44"/>
      <c r="D17" s="44"/>
      <c r="E17" s="44"/>
      <c r="F17" s="44"/>
      <c r="G17" s="44"/>
      <c r="H17" s="44"/>
      <c r="I17" s="44"/>
      <c r="J17" s="44"/>
      <c r="K17" s="44"/>
    </row>
    <row r="18" spans="1:56" ht="75" x14ac:dyDescent="0.25">
      <c r="A18" s="29" t="s">
        <v>51</v>
      </c>
      <c r="B18" s="12" t="s">
        <v>24</v>
      </c>
      <c r="C18" s="14" t="s">
        <v>25</v>
      </c>
      <c r="D18" s="14" t="s">
        <v>58</v>
      </c>
      <c r="E18" s="14" t="s">
        <v>56</v>
      </c>
      <c r="F18" s="14" t="s">
        <v>57</v>
      </c>
      <c r="G18" s="14"/>
      <c r="H18" s="14"/>
      <c r="I18" s="19"/>
    </row>
    <row r="19" spans="1:56" x14ac:dyDescent="0.25">
      <c r="A19" s="1"/>
      <c r="B19" s="12" t="s">
        <v>8</v>
      </c>
      <c r="C19" s="2">
        <v>1</v>
      </c>
      <c r="D19" s="2">
        <v>2</v>
      </c>
      <c r="E19" s="2">
        <v>3</v>
      </c>
      <c r="F19" s="36">
        <v>4</v>
      </c>
      <c r="G19" s="14"/>
      <c r="H19" s="14"/>
    </row>
    <row r="20" spans="1:56" x14ac:dyDescent="0.25">
      <c r="A20" s="29" t="s">
        <v>52</v>
      </c>
      <c r="B20" s="22" t="s">
        <v>75</v>
      </c>
      <c r="C20" s="31">
        <v>0.1</v>
      </c>
      <c r="D20" s="31">
        <v>0.2</v>
      </c>
      <c r="E20" s="31">
        <v>0.2</v>
      </c>
      <c r="F20" s="31">
        <v>0.3</v>
      </c>
      <c r="G20" s="14"/>
      <c r="H20" s="14"/>
    </row>
    <row r="21" spans="1:56" x14ac:dyDescent="0.25">
      <c r="A21" s="1"/>
      <c r="B21" s="22" t="s">
        <v>76</v>
      </c>
      <c r="C21" s="31">
        <v>0.1</v>
      </c>
      <c r="D21" s="31">
        <v>0.2</v>
      </c>
      <c r="E21" s="31">
        <v>0.4</v>
      </c>
      <c r="F21" s="31">
        <v>0.5</v>
      </c>
      <c r="G21" s="14"/>
      <c r="H21" s="14"/>
    </row>
    <row r="22" spans="1:56" x14ac:dyDescent="0.25">
      <c r="A22" s="1"/>
      <c r="B22" s="22" t="s">
        <v>77</v>
      </c>
      <c r="C22" s="31">
        <v>0.8</v>
      </c>
      <c r="D22" s="31">
        <v>0.6</v>
      </c>
      <c r="E22" s="31">
        <v>0.4</v>
      </c>
      <c r="F22" s="31">
        <v>0.2</v>
      </c>
      <c r="G22" s="14"/>
      <c r="H22" s="14"/>
    </row>
    <row r="23" spans="1:56" ht="15.75" thickBot="1" x14ac:dyDescent="0.3">
      <c r="A23" s="29" t="s">
        <v>78</v>
      </c>
    </row>
    <row r="24" spans="1:56" s="8" customFormat="1" ht="15.75" thickBot="1" x14ac:dyDescent="0.3">
      <c r="A24" s="29" t="s">
        <v>54</v>
      </c>
      <c r="B24" s="8" t="s">
        <v>21</v>
      </c>
      <c r="C24" s="20">
        <f t="shared" ref="C24:J24" si="6">+(C$12*$C$20)+((C$13+C$14)*$C$21)+(C$15*$C$22)</f>
        <v>0.89746455026455041</v>
      </c>
      <c r="D24" s="20">
        <f t="shared" si="6"/>
        <v>1.1621639158979478</v>
      </c>
      <c r="E24" s="24">
        <f t="shared" si="6"/>
        <v>0.92794073328004001</v>
      </c>
      <c r="F24" s="24">
        <f t="shared" si="6"/>
        <v>0.87481554031573328</v>
      </c>
      <c r="G24" s="24">
        <f t="shared" si="6"/>
        <v>0.85206778464366972</v>
      </c>
      <c r="H24" s="24">
        <f t="shared" si="6"/>
        <v>0.95408574052494433</v>
      </c>
      <c r="I24" s="24">
        <f t="shared" si="6"/>
        <v>1.1951821315068925</v>
      </c>
      <c r="J24" s="24">
        <f t="shared" si="6"/>
        <v>1.4541621982601873</v>
      </c>
      <c r="K24" s="24">
        <f>+(K$12*$C$20)+(K$13*$C$21)+(K$15*$C$22)</f>
        <v>0.96439639087264473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1:56" s="8" customFormat="1" ht="15.75" thickBot="1" x14ac:dyDescent="0.3">
      <c r="A25" s="1"/>
      <c r="B25" s="8" t="s">
        <v>22</v>
      </c>
      <c r="C25" s="24">
        <f t="shared" ref="C25:J25" si="7">+(C$12*$D$20)+((C$13+C$14)*$D$21)+(C$15*$D$22)</f>
        <v>0.92191322751322757</v>
      </c>
      <c r="D25" s="24">
        <f t="shared" si="7"/>
        <v>1.0690897365577996</v>
      </c>
      <c r="E25" s="20">
        <f t="shared" si="7"/>
        <v>0.82413543481404783</v>
      </c>
      <c r="F25" s="24">
        <f t="shared" si="7"/>
        <v>0.72105965206003786</v>
      </c>
      <c r="G25" s="24">
        <f t="shared" si="7"/>
        <v>0.92491479006655997</v>
      </c>
      <c r="H25" s="24">
        <f t="shared" si="7"/>
        <v>0.83674290962131714</v>
      </c>
      <c r="I25" s="24">
        <f t="shared" si="7"/>
        <v>1.5716986879012187</v>
      </c>
      <c r="J25" s="24">
        <f t="shared" si="7"/>
        <v>2.4321339203298984</v>
      </c>
      <c r="K25" s="24">
        <f>+(K$12*$D$20)+(K$13*$D$21)+(K$15*$D$22)</f>
        <v>0.96996137538301885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</row>
    <row r="26" spans="1:56" s="9" customFormat="1" ht="15.75" thickBot="1" x14ac:dyDescent="0.3">
      <c r="A26" s="1"/>
      <c r="B26" s="8" t="s">
        <v>23</v>
      </c>
      <c r="C26" s="24">
        <f t="shared" ref="C26:J26" si="8">+(C$12*$E$20)+((C$13+C$14)*$E$21)+(C$15*$E$22)</f>
        <v>0.95101375661375676</v>
      </c>
      <c r="D26" s="24">
        <f t="shared" si="8"/>
        <v>1.0135976730657361</v>
      </c>
      <c r="E26" s="24">
        <f t="shared" si="8"/>
        <v>0.63462608611608706</v>
      </c>
      <c r="F26" s="20">
        <f t="shared" si="8"/>
        <v>0.54666750157706878</v>
      </c>
      <c r="G26" s="20">
        <f t="shared" si="8"/>
        <v>1.0868846749859111</v>
      </c>
      <c r="H26" s="20">
        <f t="shared" si="8"/>
        <v>0.78209904586941081</v>
      </c>
      <c r="I26" s="24">
        <f t="shared" si="8"/>
        <v>1.8060424371273465</v>
      </c>
      <c r="J26" s="24">
        <f t="shared" si="8"/>
        <v>3.4348545439530134</v>
      </c>
      <c r="K26" s="24">
        <f>+(K$12*$E$20)+(K$13*$E$21)+(K$15*$E$22)</f>
        <v>0.97819509411056482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1:56" s="1" customFormat="1" ht="15.75" thickBot="1" x14ac:dyDescent="0.3">
      <c r="B27" s="8" t="s">
        <v>69</v>
      </c>
      <c r="C27" s="24">
        <f>+(C$12*$F$20)+((C$13+C$14)*$F$21)+(C$15*$F$22)</f>
        <v>0.97546243386243403</v>
      </c>
      <c r="D27" s="24">
        <f t="shared" ref="D27:J27" si="9">+(D$12*$F$20)+((D$13+D$14)*$F$21)+(D$15*$F$22)</f>
        <v>0.92052349372558817</v>
      </c>
      <c r="E27" s="24">
        <f t="shared" si="9"/>
        <v>0.53082078765009511</v>
      </c>
      <c r="F27" s="24">
        <f t="shared" si="9"/>
        <v>0.39291161332137337</v>
      </c>
      <c r="G27" s="24">
        <f t="shared" si="9"/>
        <v>1.1597316804088016</v>
      </c>
      <c r="H27" s="24">
        <f t="shared" si="9"/>
        <v>0.66475621496578352</v>
      </c>
      <c r="I27" s="20">
        <f t="shared" si="9"/>
        <v>2.1825589935216723</v>
      </c>
      <c r="J27" s="20">
        <f t="shared" si="9"/>
        <v>4.4128262660227238</v>
      </c>
      <c r="K27" s="24">
        <f>+(K$12*$F$20)+(K$13*$F$21)+(K$15*$F$22)</f>
        <v>0.98376007862093895</v>
      </c>
      <c r="L27" s="10"/>
      <c r="M27" s="10"/>
      <c r="N27" s="2"/>
      <c r="O27" s="10"/>
    </row>
    <row r="28" spans="1:56" x14ac:dyDescent="0.25">
      <c r="A28" s="1"/>
      <c r="K28" s="24"/>
    </row>
    <row r="29" spans="1:56" x14ac:dyDescent="0.25">
      <c r="A29" s="1"/>
    </row>
  </sheetData>
  <conditionalFormatting sqref="C24:J27">
    <cfRule type="cellIs" dxfId="2" priority="1" operator="between">
      <formula>0.5</formula>
      <formula>1</formula>
    </cfRule>
    <cfRule type="cellIs" dxfId="1" priority="2" operator="lessThan">
      <formula>0.5</formula>
    </cfRule>
    <cfRule type="cellIs" dxfId="0" priority="3" operator="greaterThan">
      <formula>1</formula>
    </cfRule>
  </conditionalFormatting>
  <pageMargins left="0.7" right="0.7" top="0.75" bottom="0.75" header="0.3" footer="0.3"/>
  <pageSetup scale="81" fitToWidth="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055CC7B70E7745A357368EBA8BE78C" ma:contentTypeVersion="8" ma:contentTypeDescription="Create a new document." ma:contentTypeScope="" ma:versionID="e0026723360eebd4a7323fffcc3be75f">
  <xsd:schema xmlns:xsd="http://www.w3.org/2001/XMLSchema" xmlns:xs="http://www.w3.org/2001/XMLSchema" xmlns:p="http://schemas.microsoft.com/office/2006/metadata/properties" xmlns:ns2="f1407025-04c2-4485-8cdd-d22db5e02b2d" targetNamespace="http://schemas.microsoft.com/office/2006/metadata/properties" ma:root="true" ma:fieldsID="da5533ebd16047412f97efb75939ea07" ns2:_="">
    <xsd:import namespace="f1407025-04c2-4485-8cdd-d22db5e02b2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07025-04c2-4485-8cdd-d22db5e02b2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17C650-D391-46B7-9D95-829AEDAA15E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f1407025-04c2-4485-8cdd-d22db5e02b2d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8A8A6FF-03C4-4EE2-8A13-AD13038776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3AD3CB-ACBC-4B35-ADFA-10BBD71E19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407025-04c2-4485-8cdd-d22db5e02b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example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LNE</dc:creator>
  <cp:keywords/>
  <dc:description/>
  <cp:lastModifiedBy>LNE</cp:lastModifiedBy>
  <cp:revision/>
  <cp:lastPrinted>2017-01-18T16:50:28Z</cp:lastPrinted>
  <dcterms:created xsi:type="dcterms:W3CDTF">2016-01-21T22:33:23Z</dcterms:created>
  <dcterms:modified xsi:type="dcterms:W3CDTF">2017-04-12T14:58:34Z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0x01010032055CC7B70E7745A357368EBA8BE78C</vt:lpwstr>
  </property>
</Properties>
</file>